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6225" windowHeight="4695" activeTab="1"/>
  </bookViews>
  <sheets>
    <sheet name="Output" sheetId="4" r:id="rId1"/>
    <sheet name="Input Data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N28" i="1" l="1"/>
  <c r="M28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N12" i="1"/>
  <c r="M12" i="1"/>
  <c r="J28" i="1"/>
  <c r="J29" i="1"/>
  <c r="J30" i="1"/>
  <c r="J31" i="1"/>
  <c r="K13" i="1"/>
  <c r="L13" i="1" s="1"/>
  <c r="O13" i="1" s="1"/>
  <c r="J13" i="1"/>
  <c r="J14" i="1"/>
  <c r="K14" i="1" s="1"/>
  <c r="L14" i="1" s="1"/>
  <c r="J15" i="1"/>
  <c r="K15" i="1" s="1"/>
  <c r="L15" i="1" s="1"/>
  <c r="O15" i="1" s="1"/>
  <c r="J16" i="1"/>
  <c r="K16" i="1" s="1"/>
  <c r="L16" i="1" s="1"/>
  <c r="O16" i="1" s="1"/>
  <c r="J17" i="1"/>
  <c r="K17" i="1" s="1"/>
  <c r="L17" i="1" s="1"/>
  <c r="O17" i="1" s="1"/>
  <c r="J18" i="1"/>
  <c r="K18" i="1" s="1"/>
  <c r="L18" i="1" s="1"/>
  <c r="O18" i="1" s="1"/>
  <c r="J19" i="1"/>
  <c r="K19" i="1" s="1"/>
  <c r="L19" i="1" s="1"/>
  <c r="O19" i="1" s="1"/>
  <c r="J20" i="1"/>
  <c r="K20" i="1" s="1"/>
  <c r="L20" i="1" s="1"/>
  <c r="O20" i="1" s="1"/>
  <c r="J21" i="1"/>
  <c r="K21" i="1" s="1"/>
  <c r="L21" i="1" s="1"/>
  <c r="O21" i="1" s="1"/>
  <c r="J22" i="1"/>
  <c r="K22" i="1" s="1"/>
  <c r="L22" i="1" s="1"/>
  <c r="O22" i="1" s="1"/>
  <c r="J23" i="1"/>
  <c r="K23" i="1" s="1"/>
  <c r="L23" i="1" s="1"/>
  <c r="O23" i="1" s="1"/>
  <c r="J24" i="1"/>
  <c r="K24" i="1" s="1"/>
  <c r="L24" i="1" s="1"/>
  <c r="O24" i="1" s="1"/>
  <c r="J25" i="1"/>
  <c r="K25" i="1" s="1"/>
  <c r="L25" i="1" s="1"/>
  <c r="O25" i="1" s="1"/>
  <c r="J26" i="1"/>
  <c r="K26" i="1" s="1"/>
  <c r="L26" i="1" s="1"/>
  <c r="O26" i="1" s="1"/>
  <c r="J27" i="1"/>
  <c r="K27" i="1" s="1"/>
  <c r="L27" i="1" s="1"/>
  <c r="O27" i="1" s="1"/>
  <c r="J12" i="1"/>
  <c r="K12" i="1" s="1"/>
  <c r="L12" i="1" s="1"/>
  <c r="O12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2" i="1"/>
  <c r="C15" i="1"/>
  <c r="D15" i="1" s="1"/>
  <c r="E15" i="1" s="1"/>
  <c r="G8" i="1" s="1"/>
  <c r="C16" i="1"/>
  <c r="D16" i="1" s="1"/>
  <c r="E16" i="1" s="1"/>
  <c r="H5" i="1" s="1"/>
  <c r="C17" i="1"/>
  <c r="D17" i="1" s="1"/>
  <c r="E17" i="1" s="1"/>
  <c r="H6" i="1" s="1"/>
  <c r="C18" i="1"/>
  <c r="D18" i="1" s="1"/>
  <c r="E18" i="1" s="1"/>
  <c r="H7" i="1" s="1"/>
  <c r="C19" i="1"/>
  <c r="C20" i="1"/>
  <c r="D19" i="1"/>
  <c r="E19" i="1"/>
  <c r="H8" i="1" s="1"/>
  <c r="C21" i="1"/>
  <c r="C22" i="1"/>
  <c r="D21" i="1"/>
  <c r="E21" i="1" s="1"/>
  <c r="I6" i="1" s="1"/>
  <c r="C23" i="1"/>
  <c r="D23" i="1" s="1"/>
  <c r="E23" i="1" s="1"/>
  <c r="I8" i="1" s="1"/>
  <c r="C24" i="1"/>
  <c r="D24" i="1" s="1"/>
  <c r="E24" i="1" s="1"/>
  <c r="J5" i="1" s="1"/>
  <c r="C25" i="1"/>
  <c r="D25" i="1" s="1"/>
  <c r="E25" i="1" s="1"/>
  <c r="J6" i="1" s="1"/>
  <c r="C26" i="1"/>
  <c r="C14" i="1"/>
  <c r="D14" i="1" s="1"/>
  <c r="E14" i="1" s="1"/>
  <c r="G7" i="1" s="1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25" i="4"/>
  <c r="D22" i="1"/>
  <c r="E22" i="1" s="1"/>
  <c r="I7" i="1" s="1"/>
  <c r="D20" i="1"/>
  <c r="E20" i="1"/>
  <c r="I5" i="1"/>
  <c r="K6" i="1" l="1"/>
  <c r="G29" i="1" s="1"/>
  <c r="K29" i="1" s="1"/>
  <c r="K5" i="1"/>
  <c r="G28" i="1" s="1"/>
  <c r="K28" i="1" s="1"/>
  <c r="L28" i="1"/>
  <c r="K8" i="1"/>
  <c r="G31" i="1" s="1"/>
  <c r="K31" i="1" s="1"/>
  <c r="K7" i="1"/>
  <c r="G30" i="1" s="1"/>
  <c r="K30" i="1" s="1"/>
  <c r="O14" i="1"/>
  <c r="O28" i="1" s="1"/>
  <c r="O30" i="1" s="1"/>
</calcChain>
</file>

<file path=xl/sharedStrings.xml><?xml version="1.0" encoding="utf-8"?>
<sst xmlns="http://schemas.openxmlformats.org/spreadsheetml/2006/main" count="85" uniqueCount="74">
  <si>
    <t>Q1</t>
  </si>
  <si>
    <t>Quarter</t>
  </si>
  <si>
    <t>Moving</t>
  </si>
  <si>
    <t>Average</t>
  </si>
  <si>
    <t xml:space="preserve">Centered  </t>
  </si>
  <si>
    <t>Raw</t>
  </si>
  <si>
    <t>Indices</t>
  </si>
  <si>
    <t>Q2</t>
  </si>
  <si>
    <t>Q3</t>
  </si>
  <si>
    <t>Q4</t>
  </si>
  <si>
    <t>Year 1</t>
  </si>
  <si>
    <t>Year 2</t>
  </si>
  <si>
    <t>Year 3</t>
  </si>
  <si>
    <t>Year 4</t>
  </si>
  <si>
    <t>Seasonal</t>
  </si>
  <si>
    <t>Index</t>
  </si>
  <si>
    <t>Centered Between Quarters 2 and 3.</t>
  </si>
  <si>
    <t xml:space="preserve">This Moving Average is </t>
  </si>
  <si>
    <t xml:space="preserve">The next one is centered between 3 and 4, </t>
  </si>
  <si>
    <t>and so on.</t>
  </si>
  <si>
    <t>Forecasting : Decomposition of the Trend and Seasonality</t>
  </si>
  <si>
    <t>De-seas</t>
  </si>
  <si>
    <t>Sales (Yd)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</si>
  <si>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</si>
  <si>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</si>
  <si>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</si>
  <si>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</si>
  <si>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</si>
  <si>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</si>
  <si>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</si>
  <si>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</si>
  <si>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</si>
  <si>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</si>
  <si>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</si>
  <si>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</si>
  <si>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</si>
  <si>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</si>
  <si>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</si>
  <si>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</si>
  <si>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</si>
  <si>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</si>
  <si>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</si>
  <si>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</si>
  <si>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</si>
  <si>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</si>
  <si>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</si>
  <si>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</si>
  <si>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</si>
  <si>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</si>
  <si>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Residuals</t>
  </si>
  <si>
    <t>Deseasonalized</t>
  </si>
  <si>
    <t>Values to predict the true sales</t>
  </si>
  <si>
    <t>(Multiply by the seasonal index)</t>
  </si>
  <si>
    <t>Predicted</t>
  </si>
  <si>
    <t>Error</t>
  </si>
  <si>
    <t>Predicted Y</t>
  </si>
  <si>
    <t>Sales (Y)</t>
  </si>
  <si>
    <t>Sales (Y-hat)</t>
  </si>
  <si>
    <t>(Y - Y-hat)</t>
  </si>
  <si>
    <t>Predicted Sales (Yd Hat)</t>
  </si>
  <si>
    <t>Reseasonalize the predicted Yd</t>
  </si>
  <si>
    <t>BIAS</t>
  </si>
  <si>
    <t xml:space="preserve">degrees of freedom </t>
  </si>
  <si>
    <t xml:space="preserve">for error = </t>
  </si>
  <si>
    <t>Squared</t>
  </si>
  <si>
    <t>MSE</t>
  </si>
  <si>
    <t>Slope</t>
  </si>
  <si>
    <t xml:space="preserve">Pred </t>
  </si>
  <si>
    <t>Yd</t>
  </si>
  <si>
    <t>Abs</t>
  </si>
  <si>
    <t>Percent</t>
  </si>
  <si>
    <t>MAD</t>
  </si>
  <si>
    <t>MAPE</t>
  </si>
  <si>
    <t>Std 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</si>
</sst>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"/>
    <numFmt numFmtId="166" formatCode="0.000"/>
  </numFmts>
  <fonts count="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0" xfId="0" applyFont="1" applyBorder="1"/>
    <xf numFmtId="0" fontId="1" fillId="0" borderId="5" xfId="0" applyFont="1" applyBorder="1" applyAlignment="1">
      <alignment horizontal="right"/>
    </xf>
    <xf numFmtId="0" fontId="1" fillId="0" borderId="4" xfId="0" applyFont="1" applyBorder="1"/>
    <xf numFmtId="0" fontId="0" fillId="0" borderId="0" xfId="0" applyBorder="1"/>
    <xf numFmtId="0" fontId="1" fillId="0" borderId="6" xfId="0" applyFont="1" applyBorder="1"/>
    <xf numFmtId="0" fontId="0" fillId="0" borderId="7" xfId="0" applyBorder="1"/>
    <xf numFmtId="2" fontId="0" fillId="2" borderId="0" xfId="0" applyNumberFormat="1" applyFill="1"/>
    <xf numFmtId="2" fontId="0" fillId="3" borderId="0" xfId="0" applyNumberFormat="1" applyFill="1"/>
    <xf numFmtId="2" fontId="0" fillId="3" borderId="0" xfId="0" applyNumberFormat="1" applyFill="1" applyBorder="1"/>
    <xf numFmtId="2" fontId="0" fillId="3" borderId="7" xfId="0" applyNumberFormat="1" applyFill="1" applyBorder="1"/>
    <xf numFmtId="2" fontId="0" fillId="0" borderId="0" xfId="0" applyNumberFormat="1" applyFill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0" fillId="4" borderId="0" xfId="0" applyNumberFormat="1" applyFill="1"/>
    <xf numFmtId="0" fontId="0" fillId="0" borderId="0" xfId="0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Continuous"/>
    </xf>
    <xf numFmtId="165" fontId="0" fillId="0" borderId="0" xfId="0" applyNumberFormat="1" applyFill="1" applyBorder="1" applyAlignment="1"/>
    <xf numFmtId="165" fontId="0" fillId="0" borderId="7" xfId="0" applyNumberFormat="1" applyFill="1" applyBorder="1" applyAlignment="1"/>
    <xf numFmtId="166" fontId="0" fillId="0" borderId="0" xfId="0" applyNumberFormat="1" applyFill="1" applyBorder="1" applyAlignment="1"/>
    <xf numFmtId="166" fontId="0" fillId="0" borderId="7" xfId="0" applyNumberFormat="1" applyFill="1" applyBorder="1" applyAlignment="1"/>
    <xf numFmtId="0" fontId="0" fillId="2" borderId="0" xfId="0" applyFill="1"/>
    <xf numFmtId="0" fontId="1" fillId="0" borderId="0" xfId="0" applyFont="1" applyFill="1" applyAlignment="1">
      <alignment horizontal="right"/>
    </xf>
    <xf numFmtId="165" fontId="0" fillId="4" borderId="0" xfId="0" applyNumberFormat="1" applyFill="1" applyBorder="1" applyAlignment="1"/>
    <xf numFmtId="165" fontId="0" fillId="4" borderId="7" xfId="0" applyNumberFormat="1" applyFill="1" applyBorder="1" applyAlignment="1"/>
    <xf numFmtId="0" fontId="3" fillId="0" borderId="0" xfId="0" applyFont="1"/>
    <xf numFmtId="0" fontId="4" fillId="0" borderId="0" xfId="0" applyFont="1"/>
    <xf numFmtId="2" fontId="1" fillId="5" borderId="5" xfId="0" applyNumberFormat="1" applyFont="1" applyFill="1" applyBorder="1"/>
    <xf numFmtId="2" fontId="1" fillId="5" borderId="9" xfId="0" applyNumberFormat="1" applyFont="1" applyFill="1" applyBorder="1"/>
    <xf numFmtId="0" fontId="0" fillId="3" borderId="0" xfId="0" applyFill="1"/>
    <xf numFmtId="166" fontId="0" fillId="3" borderId="0" xfId="0" applyNumberFormat="1" applyFill="1"/>
    <xf numFmtId="0" fontId="4" fillId="6" borderId="0" xfId="0" applyFont="1" applyFill="1"/>
    <xf numFmtId="0" fontId="0" fillId="6" borderId="0" xfId="0" applyFill="1"/>
    <xf numFmtId="0" fontId="1" fillId="6" borderId="0" xfId="0" applyFont="1" applyFill="1"/>
    <xf numFmtId="2" fontId="1" fillId="7" borderId="0" xfId="0" applyNumberFormat="1" applyFont="1" applyFill="1"/>
    <xf numFmtId="0" fontId="1" fillId="0" borderId="0" xfId="0" applyFont="1" applyBorder="1" applyAlignment="1">
      <alignment horizontal="right"/>
    </xf>
    <xf numFmtId="2" fontId="0" fillId="6" borderId="0" xfId="0" applyNumberFormat="1" applyFill="1"/>
    <xf numFmtId="2" fontId="1" fillId="8" borderId="0" xfId="0" applyNumberFormat="1" applyFont="1" applyFill="1"/>
    <xf numFmtId="0" fontId="1" fillId="0" borderId="0" xfId="0" applyFont="1" applyFill="1" applyBorder="1"/>
    <xf numFmtId="2" fontId="1" fillId="0" borderId="0" xfId="0" applyNumberFormat="1" applyFont="1"/>
    <xf numFmtId="2" fontId="1" fillId="6" borderId="0" xfId="0" applyNumberFormat="1" applyFont="1" applyFill="1"/>
    <xf numFmtId="0" fontId="1" fillId="2" borderId="0" xfId="0" applyFont="1" applyFill="1"/>
    <xf numFmtId="2" fontId="0" fillId="9" borderId="0" xfId="0" applyNumberFormat="1" applyFill="1"/>
    <xf numFmtId="0" fontId="0" fillId="9" borderId="0" xfId="0" applyFill="1"/>
    <xf numFmtId="0" fontId="0" fillId="9" borderId="0" xfId="0" applyFill="1" applyBorder="1"/>
    <xf numFmtId="2" fontId="0" fillId="9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XYZ Inc. Sales</a:t>
            </a:r>
          </a:p>
        </c:rich>
      </c:tx>
      <c:layout>
        <c:manualLayout>
          <c:xMode val="edge"/>
          <c:yMode val="edge"/>
          <c:x val="0.36228339943859372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58583643406437"/>
          <c:y val="0.24363636363636362"/>
          <c:w val="0.77667587899818624"/>
          <c:h val="0.51636363636363636"/>
        </c:manualLayout>
      </c:layout>
      <c:lineChart>
        <c:grouping val="standard"/>
        <c:varyColors val="0"/>
        <c:ser>
          <c:idx val="1"/>
          <c:order val="0"/>
          <c:tx>
            <c:strRef>
              <c:f>'Input Data'!$B$11</c:f>
              <c:strCache>
                <c:ptCount val="1"/>
                <c:pt idx="0">
                  <c:v>Sales (Y)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'Input Data'!$B$12:$B$27</c:f>
              <c:numCache>
                <c:formatCode>General</c:formatCode>
                <c:ptCount val="16"/>
                <c:pt idx="0">
                  <c:v>25</c:v>
                </c:pt>
                <c:pt idx="1">
                  <c:v>28</c:v>
                </c:pt>
                <c:pt idx="2">
                  <c:v>35</c:v>
                </c:pt>
                <c:pt idx="3">
                  <c:v>50</c:v>
                </c:pt>
                <c:pt idx="4">
                  <c:v>39</c:v>
                </c:pt>
                <c:pt idx="5">
                  <c:v>44</c:v>
                </c:pt>
                <c:pt idx="6">
                  <c:v>55</c:v>
                </c:pt>
                <c:pt idx="7">
                  <c:v>70</c:v>
                </c:pt>
                <c:pt idx="8">
                  <c:v>52</c:v>
                </c:pt>
                <c:pt idx="9">
                  <c:v>60</c:v>
                </c:pt>
                <c:pt idx="10">
                  <c:v>77</c:v>
                </c:pt>
                <c:pt idx="11">
                  <c:v>100</c:v>
                </c:pt>
                <c:pt idx="12">
                  <c:v>85</c:v>
                </c:pt>
                <c:pt idx="13">
                  <c:v>100</c:v>
                </c:pt>
                <c:pt idx="14">
                  <c:v>111</c:v>
                </c:pt>
                <c:pt idx="15">
                  <c:v>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26432"/>
        <c:axId val="350735168"/>
      </c:lineChart>
      <c:catAx>
        <c:axId val="3502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50372260539392877"/>
              <c:y val="0.85818181818181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73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735168"/>
        <c:scaling>
          <c:orientation val="minMax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Million</a:t>
                </a:r>
              </a:p>
            </c:rich>
          </c:tx>
          <c:layout>
            <c:manualLayout>
              <c:xMode val="edge"/>
              <c:yMode val="edge"/>
              <c:x val="3.9702233250620347E-2"/>
              <c:y val="0.3890909090909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2264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Deseasonlized Sales</a:t>
            </a:r>
          </a:p>
        </c:rich>
      </c:tx>
      <c:layout>
        <c:manualLayout>
          <c:xMode val="edge"/>
          <c:yMode val="edge"/>
          <c:x val="0.28645906549816863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0006357844945"/>
          <c:y val="0.24100719424460432"/>
          <c:w val="0.68750174840735989"/>
          <c:h val="0.50359712230215825"/>
        </c:manualLayout>
      </c:layout>
      <c:scatterChart>
        <c:scatterStyle val="lineMarker"/>
        <c:varyColors val="0"/>
        <c:ser>
          <c:idx val="1"/>
          <c:order val="0"/>
          <c:tx>
            <c:strRef>
              <c:f>'Input Data'!$I$11</c:f>
              <c:strCache>
                <c:ptCount val="1"/>
                <c:pt idx="0">
                  <c:v>Sales (Yd)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9178700120112105"/>
                  <c:y val="-0.1688030363111086"/>
                </c:manualLayout>
              </c:layout>
              <c:numFmt formatCode="General" sourceLinked="0"/>
            </c:trendlineLbl>
          </c:trendline>
          <c:yVal>
            <c:numRef>
              <c:f>'Input Data'!$I$12:$I$27</c:f>
              <c:numCache>
                <c:formatCode>0.00</c:formatCode>
                <c:ptCount val="16"/>
                <c:pt idx="0">
                  <c:v>28.711301312691109</c:v>
                </c:pt>
                <c:pt idx="1">
                  <c:v>30.810539925172485</c:v>
                </c:pt>
                <c:pt idx="2">
                  <c:v>35.007683333751473</c:v>
                </c:pt>
                <c:pt idx="3">
                  <c:v>41.182790987090613</c:v>
                </c:pt>
                <c:pt idx="4">
                  <c:v>44.789630047798127</c:v>
                </c:pt>
                <c:pt idx="5">
                  <c:v>48.41656273955676</c:v>
                </c:pt>
                <c:pt idx="6">
                  <c:v>55.012073810180887</c:v>
                </c:pt>
                <c:pt idx="7">
                  <c:v>57.655907381926852</c:v>
                </c:pt>
                <c:pt idx="8">
                  <c:v>59.719506730397505</c:v>
                </c:pt>
                <c:pt idx="9">
                  <c:v>66.022585553941042</c:v>
                </c:pt>
                <c:pt idx="10">
                  <c:v>77.016903334253243</c:v>
                </c:pt>
                <c:pt idx="11">
                  <c:v>82.365581974181225</c:v>
                </c:pt>
                <c:pt idx="12">
                  <c:v>97.618424463149765</c:v>
                </c:pt>
                <c:pt idx="13">
                  <c:v>110.03764258990172</c:v>
                </c:pt>
                <c:pt idx="14">
                  <c:v>111.02436714418324</c:v>
                </c:pt>
                <c:pt idx="15">
                  <c:v>115.3118147638537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36896"/>
        <c:axId val="350737472"/>
      </c:scatterChart>
      <c:valAx>
        <c:axId val="3507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5182303483251034"/>
              <c:y val="0.859712230215827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737472"/>
        <c:crosses val="autoZero"/>
        <c:crossBetween val="midCat"/>
      </c:valAx>
      <c:valAx>
        <c:axId val="350737472"/>
        <c:scaling>
          <c:orientation val="minMax"/>
        </c:scaling>
        <c:delete val="0"/>
        <c:axPos val="l"/>
        <c:majorGridlines>
          <c:spPr>
            <a:ln w="3175">
              <a:solidFill>
                <a:srgbClr val="FFCC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Million</a:t>
                </a:r>
              </a:p>
            </c:rich>
          </c:tx>
          <c:layout>
            <c:manualLayout>
              <c:xMode val="edge"/>
              <c:yMode val="edge"/>
              <c:x val="4.1666740809941129E-2"/>
              <c:y val="0.381294964028776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736896"/>
        <c:crosses val="autoZero"/>
        <c:crossBetween val="midCat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95250</xdr:rowOff>
    </xdr:from>
    <xdr:to>
      <xdr:col>7</xdr:col>
      <xdr:colOff>142875</xdr:colOff>
      <xdr:row>51</xdr:row>
      <xdr:rowOff>123825</xdr:rowOff>
    </xdr:to>
    <xdr:graphicFrame macro="">
      <xdr:nvGraphicFramePr>
        <xdr:cNvPr id="10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8</xdr:row>
      <xdr:rowOff>19050</xdr:rowOff>
    </xdr:from>
    <xdr:to>
      <xdr:col>5</xdr:col>
      <xdr:colOff>171450</xdr:colOff>
      <xdr:row>12</xdr:row>
      <xdr:rowOff>142875</xdr:rowOff>
    </xdr:to>
    <xdr:sp macro="" textlink="">
      <xdr:nvSpPr>
        <xdr:cNvPr id="1075" name="Line 2"/>
        <xdr:cNvSpPr>
          <a:spLocks noChangeShapeType="1"/>
        </xdr:cNvSpPr>
      </xdr:nvSpPr>
      <xdr:spPr bwMode="auto">
        <a:xfrm flipV="1">
          <a:off x="2819400" y="1333500"/>
          <a:ext cx="4000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8</xdr:row>
      <xdr:rowOff>28575</xdr:rowOff>
    </xdr:from>
    <xdr:to>
      <xdr:col>10</xdr:col>
      <xdr:colOff>428625</xdr:colOff>
      <xdr:row>10</xdr:row>
      <xdr:rowOff>38100</xdr:rowOff>
    </xdr:to>
    <xdr:sp macro="" textlink="">
      <xdr:nvSpPr>
        <xdr:cNvPr id="1076" name="Line 3"/>
        <xdr:cNvSpPr>
          <a:spLocks noChangeShapeType="1"/>
        </xdr:cNvSpPr>
      </xdr:nvSpPr>
      <xdr:spPr bwMode="auto">
        <a:xfrm flipH="1">
          <a:off x="3790950" y="1343025"/>
          <a:ext cx="1828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</xdr:colOff>
      <xdr:row>13</xdr:row>
      <xdr:rowOff>0</xdr:rowOff>
    </xdr:from>
    <xdr:to>
      <xdr:col>1</xdr:col>
      <xdr:colOff>581025</xdr:colOff>
      <xdr:row>13</xdr:row>
      <xdr:rowOff>0</xdr:rowOff>
    </xdr:to>
    <xdr:sp macro="" textlink="">
      <xdr:nvSpPr>
        <xdr:cNvPr id="1077" name="Line 4"/>
        <xdr:cNvSpPr>
          <a:spLocks noChangeShapeType="1"/>
        </xdr:cNvSpPr>
      </xdr:nvSpPr>
      <xdr:spPr bwMode="auto">
        <a:xfrm flipH="1" flipV="1">
          <a:off x="790575" y="2124075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9525</xdr:rowOff>
    </xdr:from>
    <xdr:to>
      <xdr:col>1</xdr:col>
      <xdr:colOff>200025</xdr:colOff>
      <xdr:row>13</xdr:row>
      <xdr:rowOff>0</xdr:rowOff>
    </xdr:to>
    <xdr:sp macro="" textlink="">
      <xdr:nvSpPr>
        <xdr:cNvPr id="1078" name="Line 5"/>
        <xdr:cNvSpPr>
          <a:spLocks noChangeShapeType="1"/>
        </xdr:cNvSpPr>
      </xdr:nvSpPr>
      <xdr:spPr bwMode="auto">
        <a:xfrm flipV="1">
          <a:off x="809625" y="115252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35</xdr:row>
      <xdr:rowOff>66675</xdr:rowOff>
    </xdr:from>
    <xdr:to>
      <xdr:col>14</xdr:col>
      <xdr:colOff>0</xdr:colOff>
      <xdr:row>51</xdr:row>
      <xdr:rowOff>123825</xdr:rowOff>
    </xdr:to>
    <xdr:graphicFrame macro="">
      <xdr:nvGraphicFramePr>
        <xdr:cNvPr id="107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11</xdr:row>
      <xdr:rowOff>47625</xdr:rowOff>
    </xdr:from>
    <xdr:to>
      <xdr:col>1</xdr:col>
      <xdr:colOff>600075</xdr:colOff>
      <xdr:row>14</xdr:row>
      <xdr:rowOff>142875</xdr:rowOff>
    </xdr:to>
    <xdr:sp macro="" textlink="">
      <xdr:nvSpPr>
        <xdr:cNvPr id="1081" name="Line 10"/>
        <xdr:cNvSpPr>
          <a:spLocks noChangeShapeType="1"/>
        </xdr:cNvSpPr>
      </xdr:nvSpPr>
      <xdr:spPr bwMode="auto">
        <a:xfrm flipH="1">
          <a:off x="1209675" y="1847850"/>
          <a:ext cx="0" cy="581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47625</xdr:rowOff>
    </xdr:from>
    <xdr:to>
      <xdr:col>3</xdr:col>
      <xdr:colOff>9525</xdr:colOff>
      <xdr:row>14</xdr:row>
      <xdr:rowOff>152400</xdr:rowOff>
    </xdr:to>
    <xdr:sp macro="" textlink="">
      <xdr:nvSpPr>
        <xdr:cNvPr id="1082" name="Line 11"/>
        <xdr:cNvSpPr>
          <a:spLocks noChangeShapeType="1"/>
        </xdr:cNvSpPr>
      </xdr:nvSpPr>
      <xdr:spPr bwMode="auto">
        <a:xfrm>
          <a:off x="1838325" y="2171700"/>
          <a:ext cx="0" cy="2667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95250</xdr:rowOff>
    </xdr:from>
    <xdr:to>
      <xdr:col>3</xdr:col>
      <xdr:colOff>257175</xdr:colOff>
      <xdr:row>13</xdr:row>
      <xdr:rowOff>95250</xdr:rowOff>
    </xdr:to>
    <xdr:sp macro="" textlink="">
      <xdr:nvSpPr>
        <xdr:cNvPr id="1083" name="Line 12"/>
        <xdr:cNvSpPr>
          <a:spLocks noChangeShapeType="1"/>
        </xdr:cNvSpPr>
      </xdr:nvSpPr>
      <xdr:spPr bwMode="auto">
        <a:xfrm flipV="1">
          <a:off x="1838325" y="22193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13</xdr:row>
      <xdr:rowOff>0</xdr:rowOff>
    </xdr:from>
    <xdr:to>
      <xdr:col>2</xdr:col>
      <xdr:colOff>257175</xdr:colOff>
      <xdr:row>13</xdr:row>
      <xdr:rowOff>85725</xdr:rowOff>
    </xdr:to>
    <xdr:sp macro="" textlink="">
      <xdr:nvSpPr>
        <xdr:cNvPr id="1084" name="Line 15"/>
        <xdr:cNvSpPr>
          <a:spLocks noChangeShapeType="1"/>
        </xdr:cNvSpPr>
      </xdr:nvSpPr>
      <xdr:spPr bwMode="auto">
        <a:xfrm>
          <a:off x="1209675" y="2124075"/>
          <a:ext cx="26670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314325</xdr:colOff>
      <xdr:row>27</xdr:row>
      <xdr:rowOff>19049</xdr:rowOff>
    </xdr:from>
    <xdr:to>
      <xdr:col>9</xdr:col>
      <xdr:colOff>95251</xdr:colOff>
      <xdr:row>35</xdr:row>
      <xdr:rowOff>28574</xdr:rowOff>
    </xdr:to>
    <xdr:sp macro="" textlink="">
      <xdr:nvSpPr>
        <xdr:cNvPr id="1085" name="Line 16"/>
        <xdr:cNvSpPr>
          <a:spLocks noChangeShapeType="1"/>
        </xdr:cNvSpPr>
      </xdr:nvSpPr>
      <xdr:spPr bwMode="auto">
        <a:xfrm>
          <a:off x="4486275" y="4410074"/>
          <a:ext cx="352426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31</xdr:row>
      <xdr:rowOff>85725</xdr:rowOff>
    </xdr:from>
    <xdr:to>
      <xdr:col>13</xdr:col>
      <xdr:colOff>0</xdr:colOff>
      <xdr:row>36</xdr:row>
      <xdr:rowOff>152400</xdr:rowOff>
    </xdr:to>
    <xdr:cxnSp macro="">
      <xdr:nvCxnSpPr>
        <xdr:cNvPr id="3" name="Straight Arrow Connector 2"/>
        <xdr:cNvCxnSpPr/>
      </xdr:nvCxnSpPr>
      <xdr:spPr bwMode="auto">
        <a:xfrm flipH="1" flipV="1">
          <a:off x="5172075" y="5124450"/>
          <a:ext cx="2143125" cy="876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44" sqref="F44"/>
    </sheetView>
  </sheetViews>
  <sheetFormatPr defaultRowHeight="12.75" x14ac:dyDescent="0.2"/>
  <cols>
    <col min="1" max="1" width="16.5703125" customWidth="1"/>
    <col min="2" max="2" width="21.28515625" customWidth="1"/>
    <col min="3" max="3" width="13.5703125" bestFit="1" customWidth="1"/>
    <col min="4" max="4" width="9.5703125" bestFit="1" customWidth="1"/>
    <col min="5" max="5" width="9" customWidth="1"/>
    <col min="6" max="6" width="13.42578125" bestFit="1" customWidth="1"/>
    <col min="7" max="7" width="10.7109375" bestFit="1" customWidth="1"/>
    <col min="8" max="8" width="12.140625" bestFit="1" customWidth="1"/>
    <col min="9" max="9" width="12.28515625" bestFit="1" customWidth="1"/>
  </cols>
  <sheetData>
    <row r="1" spans="1:9" x14ac:dyDescent="0.2">
      <c r="A1" t="s">
        <v>23</v>
      </c>
    </row>
    <row r="2" spans="1:9" ht="13.5" thickBot="1" x14ac:dyDescent="0.25"/>
    <row r="3" spans="1:9" x14ac:dyDescent="0.2">
      <c r="A3" s="25" t="s">
        <v>24</v>
      </c>
      <c r="B3" s="25"/>
    </row>
    <row r="4" spans="1:9" x14ac:dyDescent="0.2">
      <c r="A4" s="22" t="s">
        <v>25</v>
      </c>
      <c r="B4" s="26">
        <v>0.97969428951046655</v>
      </c>
    </row>
    <row r="5" spans="1:9" x14ac:dyDescent="0.2">
      <c r="A5" s="22" t="s">
        <v>26</v>
      </c>
      <c r="B5" s="26">
        <v>0.95980090089941794</v>
      </c>
    </row>
    <row r="6" spans="1:9" x14ac:dyDescent="0.2">
      <c r="A6" s="22" t="s">
        <v>27</v>
      </c>
      <c r="B6" s="26">
        <v>0.95692953667794778</v>
      </c>
    </row>
    <row r="7" spans="1:9" x14ac:dyDescent="0.2">
      <c r="A7" s="22" t="s">
        <v>28</v>
      </c>
      <c r="B7" s="26">
        <v>6.1048783543506344</v>
      </c>
    </row>
    <row r="8" spans="1:9" ht="13.5" thickBot="1" x14ac:dyDescent="0.25">
      <c r="A8" s="23" t="s">
        <v>29</v>
      </c>
      <c r="B8" s="23">
        <v>16</v>
      </c>
    </row>
    <row r="10" spans="1:9" ht="13.5" thickBot="1" x14ac:dyDescent="0.25">
      <c r="A10" t="s">
        <v>30</v>
      </c>
    </row>
    <row r="11" spans="1:9" x14ac:dyDescent="0.2">
      <c r="A11" s="24"/>
      <c r="B11" s="24" t="s">
        <v>35</v>
      </c>
      <c r="C11" s="24" t="s">
        <v>36</v>
      </c>
      <c r="D11" s="24" t="s">
        <v>37</v>
      </c>
      <c r="E11" s="24" t="s">
        <v>38</v>
      </c>
      <c r="F11" s="24" t="s">
        <v>39</v>
      </c>
    </row>
    <row r="12" spans="1:9" x14ac:dyDescent="0.2">
      <c r="A12" s="22" t="s">
        <v>31</v>
      </c>
      <c r="B12" s="22">
        <v>1</v>
      </c>
      <c r="C12" s="28">
        <v>12457.9590193575</v>
      </c>
      <c r="D12" s="28">
        <v>12457.9590193575</v>
      </c>
      <c r="E12" s="28">
        <v>334.26651127107635</v>
      </c>
      <c r="F12" s="28">
        <v>3.6176000269890418E-11</v>
      </c>
    </row>
    <row r="13" spans="1:9" x14ac:dyDescent="0.2">
      <c r="A13" s="22" t="s">
        <v>32</v>
      </c>
      <c r="B13" s="22">
        <v>14</v>
      </c>
      <c r="C13" s="28">
        <v>521.77355609986466</v>
      </c>
      <c r="D13" s="28">
        <v>37.269539721418901</v>
      </c>
      <c r="E13" s="28"/>
      <c r="F13" s="28"/>
    </row>
    <row r="14" spans="1:9" ht="13.5" thickBot="1" x14ac:dyDescent="0.25">
      <c r="A14" s="23" t="s">
        <v>33</v>
      </c>
      <c r="B14" s="23">
        <v>15</v>
      </c>
      <c r="C14" s="29">
        <v>12979.732575457365</v>
      </c>
      <c r="D14" s="29"/>
      <c r="E14" s="29"/>
      <c r="F14" s="29"/>
    </row>
    <row r="15" spans="1:9" ht="13.5" thickBot="1" x14ac:dyDescent="0.25"/>
    <row r="16" spans="1:9" x14ac:dyDescent="0.2">
      <c r="A16" s="24"/>
      <c r="B16" s="24" t="s">
        <v>40</v>
      </c>
      <c r="C16" s="24" t="s">
        <v>28</v>
      </c>
      <c r="D16" s="24" t="s">
        <v>41</v>
      </c>
      <c r="E16" s="24" t="s">
        <v>42</v>
      </c>
      <c r="F16" s="24" t="s">
        <v>43</v>
      </c>
      <c r="G16" s="24" t="s">
        <v>44</v>
      </c>
      <c r="H16" s="24" t="s">
        <v>45</v>
      </c>
      <c r="I16" s="24" t="s">
        <v>46</v>
      </c>
    </row>
    <row r="17" spans="1:9" x14ac:dyDescent="0.2">
      <c r="A17" s="22" t="s">
        <v>34</v>
      </c>
      <c r="B17" s="26">
        <v>14.841879633818348</v>
      </c>
      <c r="C17" s="26">
        <v>3.2014252175226892</v>
      </c>
      <c r="D17" s="26">
        <v>4.636022591620371</v>
      </c>
      <c r="E17" s="26">
        <v>3.8516722347351189E-4</v>
      </c>
      <c r="F17" s="26">
        <v>7.9754993375615575</v>
      </c>
      <c r="G17" s="26">
        <v>21.708259930075137</v>
      </c>
      <c r="H17" s="26">
        <v>7.9754993375615575</v>
      </c>
      <c r="I17" s="26">
        <v>21.708259930075137</v>
      </c>
    </row>
    <row r="18" spans="1:9" ht="13.5" thickBot="1" x14ac:dyDescent="0.25">
      <c r="A18" s="23" t="s">
        <v>1</v>
      </c>
      <c r="B18" s="27">
        <v>6.0531856025804132</v>
      </c>
      <c r="C18" s="27">
        <v>0.33108351408412184</v>
      </c>
      <c r="D18" s="27">
        <v>18.282956852519142</v>
      </c>
      <c r="E18" s="27">
        <v>3.6176000269890153E-11</v>
      </c>
      <c r="F18" s="27">
        <v>5.3430814573766652</v>
      </c>
      <c r="G18" s="27">
        <v>6.7632897477841611</v>
      </c>
      <c r="H18" s="27">
        <v>5.3430814573766652</v>
      </c>
      <c r="I18" s="27">
        <v>6.7632897477841611</v>
      </c>
    </row>
    <row r="21" spans="1:9" x14ac:dyDescent="0.2">
      <c r="E21" s="2"/>
      <c r="F21" s="2" t="s">
        <v>60</v>
      </c>
      <c r="G21" s="2"/>
    </row>
    <row r="22" spans="1:9" x14ac:dyDescent="0.2">
      <c r="A22" t="s">
        <v>47</v>
      </c>
      <c r="E22" s="2"/>
      <c r="F22" s="2" t="s">
        <v>51</v>
      </c>
      <c r="G22" s="2"/>
    </row>
    <row r="23" spans="1:9" ht="13.5" thickBot="1" x14ac:dyDescent="0.25">
      <c r="B23" s="34" t="s">
        <v>50</v>
      </c>
      <c r="E23" s="2" t="s">
        <v>14</v>
      </c>
      <c r="F23" s="35" t="s">
        <v>52</v>
      </c>
      <c r="G23" s="2"/>
    </row>
    <row r="24" spans="1:9" x14ac:dyDescent="0.2">
      <c r="A24" s="24" t="s">
        <v>48</v>
      </c>
      <c r="B24" s="24" t="s">
        <v>59</v>
      </c>
      <c r="C24" s="24" t="s">
        <v>49</v>
      </c>
      <c r="E24" s="2" t="s">
        <v>15</v>
      </c>
      <c r="F24" s="2" t="s">
        <v>55</v>
      </c>
      <c r="G24" s="2"/>
    </row>
    <row r="25" spans="1:9" x14ac:dyDescent="0.2">
      <c r="A25" s="22">
        <v>1</v>
      </c>
      <c r="B25" s="32">
        <v>20.895065236398761</v>
      </c>
      <c r="C25" s="26">
        <v>7.8162360762923484</v>
      </c>
      <c r="E25" s="39">
        <v>0.87073726571039745</v>
      </c>
      <c r="F25" s="14">
        <f>B25*E25</f>
        <v>18.194111970782238</v>
      </c>
    </row>
    <row r="26" spans="1:9" x14ac:dyDescent="0.2">
      <c r="A26" s="22">
        <v>2</v>
      </c>
      <c r="B26" s="32">
        <v>26.948250838979174</v>
      </c>
      <c r="C26" s="26">
        <v>3.8622890861933108</v>
      </c>
      <c r="E26" s="39">
        <v>0.90877991972882477</v>
      </c>
      <c r="F26" s="14">
        <f t="shared" ref="F26:F40" si="0">B26*E26</f>
        <v>24.490029234279728</v>
      </c>
    </row>
    <row r="27" spans="1:9" x14ac:dyDescent="0.2">
      <c r="A27" s="22">
        <v>3</v>
      </c>
      <c r="B27" s="32">
        <v>33.001436441559591</v>
      </c>
      <c r="C27" s="26">
        <v>2.0062468921918821</v>
      </c>
      <c r="E27" s="39">
        <v>0.99978052435866083</v>
      </c>
      <c r="F27" s="14">
        <f t="shared" si="0"/>
        <v>32.994193430131467</v>
      </c>
    </row>
    <row r="28" spans="1:9" x14ac:dyDescent="0.2">
      <c r="A28" s="22">
        <v>4</v>
      </c>
      <c r="B28" s="32">
        <v>39.054622044140004</v>
      </c>
      <c r="C28" s="26">
        <v>2.1281689429506088</v>
      </c>
      <c r="E28" s="39">
        <v>1.2140993556185466</v>
      </c>
      <c r="F28" s="14">
        <f t="shared" si="0"/>
        <v>47.416191457716266</v>
      </c>
    </row>
    <row r="29" spans="1:9" x14ac:dyDescent="0.2">
      <c r="A29" s="22">
        <v>5</v>
      </c>
      <c r="B29" s="32">
        <v>45.107807646720417</v>
      </c>
      <c r="C29" s="26">
        <v>-0.31817759892228992</v>
      </c>
      <c r="E29" s="39">
        <v>0.87073726571039745</v>
      </c>
      <c r="F29" s="14">
        <f t="shared" si="0"/>
        <v>39.277049092495893</v>
      </c>
    </row>
    <row r="30" spans="1:9" x14ac:dyDescent="0.2">
      <c r="A30" s="22">
        <v>6</v>
      </c>
      <c r="B30" s="32">
        <v>51.16099324930083</v>
      </c>
      <c r="C30" s="26">
        <v>-2.7444305097440704</v>
      </c>
      <c r="E30" s="39">
        <v>0.90877991972882477</v>
      </c>
      <c r="F30" s="14">
        <f t="shared" si="0"/>
        <v>46.494083338346556</v>
      </c>
    </row>
    <row r="31" spans="1:9" x14ac:dyDescent="0.2">
      <c r="A31" s="22">
        <v>7</v>
      </c>
      <c r="B31" s="32">
        <v>57.214178851881243</v>
      </c>
      <c r="C31" s="26">
        <v>-2.2021050417003565</v>
      </c>
      <c r="E31" s="39">
        <v>0.99978052435866083</v>
      </c>
      <c r="F31" s="14">
        <f t="shared" si="0"/>
        <v>57.201621733284036</v>
      </c>
    </row>
    <row r="32" spans="1:9" x14ac:dyDescent="0.2">
      <c r="A32" s="22">
        <v>8</v>
      </c>
      <c r="B32" s="32">
        <v>63.267364454461656</v>
      </c>
      <c r="C32" s="26">
        <v>-5.6114570725348045</v>
      </c>
      <c r="E32" s="39">
        <v>1.2140993556185466</v>
      </c>
      <c r="F32" s="14">
        <f t="shared" si="0"/>
        <v>76.812866415845647</v>
      </c>
    </row>
    <row r="33" spans="1:6" x14ac:dyDescent="0.2">
      <c r="A33" s="22">
        <v>9</v>
      </c>
      <c r="B33" s="32">
        <v>69.32055005704207</v>
      </c>
      <c r="C33" s="26">
        <v>-9.6010433266445645</v>
      </c>
      <c r="E33" s="39">
        <v>0.87073726571039745</v>
      </c>
      <c r="F33" s="14">
        <f t="shared" si="0"/>
        <v>60.359986214209549</v>
      </c>
    </row>
    <row r="34" spans="1:6" x14ac:dyDescent="0.2">
      <c r="A34" s="22">
        <v>10</v>
      </c>
      <c r="B34" s="32">
        <v>75.373735659622483</v>
      </c>
      <c r="C34" s="26">
        <v>-9.351150105681441</v>
      </c>
      <c r="E34" s="39">
        <v>0.90877991972882477</v>
      </c>
      <c r="F34" s="14">
        <f t="shared" si="0"/>
        <v>68.49813744241338</v>
      </c>
    </row>
    <row r="35" spans="1:6" x14ac:dyDescent="0.2">
      <c r="A35" s="22">
        <v>11</v>
      </c>
      <c r="B35" s="32">
        <v>81.426921262202896</v>
      </c>
      <c r="C35" s="26">
        <v>-4.410017927949653</v>
      </c>
      <c r="E35" s="39">
        <v>0.99978052435866083</v>
      </c>
      <c r="F35" s="14">
        <f t="shared" si="0"/>
        <v>81.409050036436597</v>
      </c>
    </row>
    <row r="36" spans="1:6" x14ac:dyDescent="0.2">
      <c r="A36" s="22">
        <v>12</v>
      </c>
      <c r="B36" s="32">
        <v>87.480106864783309</v>
      </c>
      <c r="C36" s="26">
        <v>-5.1145248906020839</v>
      </c>
      <c r="E36" s="39">
        <v>1.2140993556185466</v>
      </c>
      <c r="F36" s="14">
        <f t="shared" si="0"/>
        <v>106.20954137397501</v>
      </c>
    </row>
    <row r="37" spans="1:6" x14ac:dyDescent="0.2">
      <c r="A37" s="22">
        <v>13</v>
      </c>
      <c r="B37" s="32">
        <v>93.533292467363722</v>
      </c>
      <c r="C37" s="26">
        <v>4.0851319957860426</v>
      </c>
      <c r="E37" s="39">
        <v>0.87073726571039745</v>
      </c>
      <c r="F37" s="14">
        <f t="shared" si="0"/>
        <v>81.442923335923197</v>
      </c>
    </row>
    <row r="38" spans="1:6" x14ac:dyDescent="0.2">
      <c r="A38" s="22">
        <v>14</v>
      </c>
      <c r="B38" s="32">
        <v>99.586478069944135</v>
      </c>
      <c r="C38" s="26">
        <v>10.451164519957587</v>
      </c>
      <c r="E38" s="39">
        <v>0.90877991972882477</v>
      </c>
      <c r="F38" s="14">
        <f t="shared" si="0"/>
        <v>90.502191546480205</v>
      </c>
    </row>
    <row r="39" spans="1:6" x14ac:dyDescent="0.2">
      <c r="A39" s="22">
        <v>15</v>
      </c>
      <c r="B39" s="32">
        <v>105.63966367252455</v>
      </c>
      <c r="C39" s="26">
        <v>5.3847034716586961</v>
      </c>
      <c r="E39" s="39">
        <v>0.99978052435866083</v>
      </c>
      <c r="F39" s="14">
        <f t="shared" si="0"/>
        <v>105.61647833958916</v>
      </c>
    </row>
    <row r="40" spans="1:6" ht="13.5" thickBot="1" x14ac:dyDescent="0.25">
      <c r="A40" s="23">
        <v>16</v>
      </c>
      <c r="B40" s="33">
        <v>111.69284927510496</v>
      </c>
      <c r="C40" s="27">
        <v>3.6189654887487421</v>
      </c>
      <c r="E40" s="39">
        <v>1.2140993556185466</v>
      </c>
      <c r="F40" s="14">
        <f t="shared" si="0"/>
        <v>135.6062163321044</v>
      </c>
    </row>
  </sheetData>
  <phoneticPr fontId="5" type="noConversion"/>
  <pageMargins left="0.75" right="0.44" top="0.57999999999999996" bottom="0.5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R16" sqref="R16"/>
    </sheetView>
  </sheetViews>
  <sheetFormatPr defaultRowHeight="12.75" x14ac:dyDescent="0.2"/>
  <cols>
    <col min="6" max="6" width="3.42578125" bestFit="1" customWidth="1"/>
    <col min="7" max="8" width="6.7109375" bestFit="1" customWidth="1"/>
    <col min="9" max="9" width="10.5703125" customWidth="1"/>
    <col min="10" max="10" width="9" customWidth="1"/>
    <col min="11" max="11" width="11.85546875" customWidth="1"/>
    <col min="13" max="13" width="8.5703125" customWidth="1"/>
  </cols>
  <sheetData>
    <row r="1" spans="1:15" x14ac:dyDescent="0.2">
      <c r="B1" s="2" t="s">
        <v>20</v>
      </c>
    </row>
    <row r="2" spans="1:15" ht="13.5" thickBot="1" x14ac:dyDescent="0.25"/>
    <row r="3" spans="1:15" x14ac:dyDescent="0.2">
      <c r="F3" s="4"/>
      <c r="G3" s="5"/>
      <c r="H3" s="5"/>
      <c r="I3" s="5"/>
      <c r="J3" s="5"/>
      <c r="K3" s="6" t="s">
        <v>14</v>
      </c>
      <c r="M3" s="2" t="s">
        <v>34</v>
      </c>
      <c r="N3">
        <v>14.842000000000001</v>
      </c>
    </row>
    <row r="4" spans="1:15" x14ac:dyDescent="0.2">
      <c r="F4" s="7"/>
      <c r="G4" s="8" t="s">
        <v>10</v>
      </c>
      <c r="H4" s="8" t="s">
        <v>11</v>
      </c>
      <c r="I4" s="8" t="s">
        <v>12</v>
      </c>
      <c r="J4" s="8" t="s">
        <v>13</v>
      </c>
      <c r="K4" s="9" t="s">
        <v>15</v>
      </c>
      <c r="M4" s="47" t="s">
        <v>66</v>
      </c>
      <c r="N4">
        <v>6.0532000000000004</v>
      </c>
    </row>
    <row r="5" spans="1:15" x14ac:dyDescent="0.2">
      <c r="A5" t="s">
        <v>17</v>
      </c>
      <c r="F5" s="10" t="s">
        <v>0</v>
      </c>
      <c r="G5" s="11"/>
      <c r="H5" s="16">
        <f>E16</f>
        <v>0.8764044943820225</v>
      </c>
      <c r="I5" s="16">
        <f>E20</f>
        <v>0.83870967741935487</v>
      </c>
      <c r="J5" s="16">
        <f>E24</f>
        <v>0.8970976253298153</v>
      </c>
      <c r="K5" s="36">
        <f>AVERAGE(G5:J5)</f>
        <v>0.87073726571039745</v>
      </c>
    </row>
    <row r="6" spans="1:15" x14ac:dyDescent="0.2">
      <c r="A6" t="s">
        <v>16</v>
      </c>
      <c r="F6" s="10" t="s">
        <v>7</v>
      </c>
      <c r="G6" s="11"/>
      <c r="H6" s="16">
        <f>E17</f>
        <v>0.88888888888888884</v>
      </c>
      <c r="I6" s="16">
        <f>E21</f>
        <v>0.87591240875912413</v>
      </c>
      <c r="J6" s="16">
        <f>E25</f>
        <v>0.96153846153846156</v>
      </c>
      <c r="K6" s="36">
        <f>AVERAGE(G6:J6)</f>
        <v>0.90877991972882477</v>
      </c>
      <c r="M6" s="40" t="s">
        <v>62</v>
      </c>
      <c r="N6" s="41"/>
    </row>
    <row r="7" spans="1:15" x14ac:dyDescent="0.2">
      <c r="A7" t="s">
        <v>18</v>
      </c>
      <c r="F7" s="10" t="s">
        <v>8</v>
      </c>
      <c r="G7" s="16">
        <f>E14</f>
        <v>0.96551724137931039</v>
      </c>
      <c r="H7" s="16">
        <f>E18</f>
        <v>1.0256410256410255</v>
      </c>
      <c r="I7" s="16">
        <f>E22</f>
        <v>1.0081833060556464</v>
      </c>
      <c r="J7" s="11"/>
      <c r="K7" s="36">
        <f>AVERAGE(G7:J7)</f>
        <v>0.99978052435866083</v>
      </c>
      <c r="M7" s="41" t="s">
        <v>63</v>
      </c>
      <c r="N7" s="42">
        <v>14</v>
      </c>
    </row>
    <row r="8" spans="1:15" ht="13.5" thickBot="1" x14ac:dyDescent="0.25">
      <c r="A8" t="s">
        <v>19</v>
      </c>
      <c r="F8" s="12" t="s">
        <v>9</v>
      </c>
      <c r="G8" s="17">
        <f>E15</f>
        <v>1.25</v>
      </c>
      <c r="H8" s="17">
        <f>E19</f>
        <v>1.222707423580786</v>
      </c>
      <c r="I8" s="17">
        <f>E23</f>
        <v>1.1695906432748537</v>
      </c>
      <c r="J8" s="13"/>
      <c r="K8" s="37">
        <f>AVERAGE(G8:J8)</f>
        <v>1.2140993556185466</v>
      </c>
    </row>
    <row r="9" spans="1:15" x14ac:dyDescent="0.2">
      <c r="C9" s="2"/>
      <c r="D9" s="2"/>
      <c r="E9" s="2"/>
      <c r="F9" s="8"/>
      <c r="G9" s="18"/>
      <c r="H9" s="18"/>
      <c r="I9" s="18"/>
      <c r="J9" s="19"/>
      <c r="K9" s="20"/>
    </row>
    <row r="10" spans="1:15" x14ac:dyDescent="0.2">
      <c r="C10" s="2" t="s">
        <v>2</v>
      </c>
      <c r="D10" s="2" t="s">
        <v>4</v>
      </c>
      <c r="E10" s="2" t="s">
        <v>5</v>
      </c>
      <c r="F10" s="8"/>
      <c r="G10" s="20" t="s">
        <v>14</v>
      </c>
      <c r="H10" s="18"/>
      <c r="I10" s="20" t="s">
        <v>21</v>
      </c>
      <c r="J10" s="47" t="s">
        <v>67</v>
      </c>
      <c r="K10" s="20" t="s">
        <v>53</v>
      </c>
      <c r="L10" s="2" t="s">
        <v>58</v>
      </c>
      <c r="M10" s="2" t="s">
        <v>69</v>
      </c>
      <c r="N10" s="2" t="s">
        <v>70</v>
      </c>
      <c r="O10" s="1" t="s">
        <v>54</v>
      </c>
    </row>
    <row r="11" spans="1:15" x14ac:dyDescent="0.2">
      <c r="A11" s="31" t="s">
        <v>1</v>
      </c>
      <c r="B11" s="31" t="s">
        <v>56</v>
      </c>
      <c r="C11" s="2" t="s">
        <v>3</v>
      </c>
      <c r="D11" s="2" t="s">
        <v>3</v>
      </c>
      <c r="E11" s="2" t="s">
        <v>6</v>
      </c>
      <c r="G11" s="2" t="s">
        <v>15</v>
      </c>
      <c r="I11" s="2" t="s">
        <v>22</v>
      </c>
      <c r="J11" s="2" t="s">
        <v>68</v>
      </c>
      <c r="K11" s="1" t="s">
        <v>57</v>
      </c>
      <c r="L11" s="1" t="s">
        <v>54</v>
      </c>
      <c r="M11" s="2" t="s">
        <v>54</v>
      </c>
      <c r="N11" s="8" t="s">
        <v>54</v>
      </c>
      <c r="O11" s="44" t="s">
        <v>64</v>
      </c>
    </row>
    <row r="12" spans="1:15" x14ac:dyDescent="0.2">
      <c r="A12" s="30">
        <v>1</v>
      </c>
      <c r="B12" s="41">
        <v>25</v>
      </c>
      <c r="G12" s="38">
        <v>0.87073726571039745</v>
      </c>
      <c r="I12" s="21">
        <f>B12/G12</f>
        <v>28.711301312691109</v>
      </c>
      <c r="J12" s="3">
        <f>$N$3+$N$4*A12</f>
        <v>20.895200000000003</v>
      </c>
      <c r="K12" s="45">
        <f>G12*J12</f>
        <v>18.194229314471897</v>
      </c>
      <c r="L12" s="51">
        <f>B12-K12</f>
        <v>6.8057706855281026</v>
      </c>
      <c r="M12" s="52">
        <f>ABS(L12)</f>
        <v>6.8057706855281026</v>
      </c>
      <c r="N12" s="53">
        <f>M12/B12</f>
        <v>0.27223082742112409</v>
      </c>
      <c r="O12" s="54">
        <f>L12^2</f>
        <v>46.318514623993657</v>
      </c>
    </row>
    <row r="13" spans="1:15" x14ac:dyDescent="0.2">
      <c r="A13" s="30">
        <v>2</v>
      </c>
      <c r="B13" s="41">
        <v>28</v>
      </c>
      <c r="G13" s="38">
        <v>0.90877991972882477</v>
      </c>
      <c r="I13" s="21">
        <f t="shared" ref="I13:I27" si="0">B13/G13</f>
        <v>30.810539925172485</v>
      </c>
      <c r="J13" s="3">
        <f t="shared" ref="J13:J31" si="1">$N$3+$N$4*A13</f>
        <v>26.948399999999999</v>
      </c>
      <c r="K13" s="45">
        <f>G13*J13</f>
        <v>24.490164788820262</v>
      </c>
      <c r="L13" s="51">
        <f t="shared" ref="L13:L27" si="2">B13-K13</f>
        <v>3.5098352111797375</v>
      </c>
      <c r="M13" s="52">
        <f t="shared" ref="M13:M27" si="3">ABS(L13)</f>
        <v>3.5098352111797375</v>
      </c>
      <c r="N13" s="53">
        <f t="shared" ref="N13:N27" si="4">M13/B13</f>
        <v>0.12535125754213347</v>
      </c>
      <c r="O13" s="54">
        <f>L13^2</f>
        <v>12.318943209637112</v>
      </c>
    </row>
    <row r="14" spans="1:15" x14ac:dyDescent="0.2">
      <c r="A14" s="30">
        <v>3</v>
      </c>
      <c r="B14" s="41">
        <v>35</v>
      </c>
      <c r="C14" s="3">
        <f>AVERAGE(B12:B15)</f>
        <v>34.5</v>
      </c>
      <c r="D14" s="3">
        <f>AVERAGE(C14:C15)</f>
        <v>36.25</v>
      </c>
      <c r="E14" s="15">
        <f>B14/D14</f>
        <v>0.96551724137931039</v>
      </c>
      <c r="G14" s="38">
        <v>0.99978052435866083</v>
      </c>
      <c r="I14" s="21">
        <f t="shared" si="0"/>
        <v>35.007683333751473</v>
      </c>
      <c r="J14" s="3">
        <f t="shared" si="1"/>
        <v>33.001600000000003</v>
      </c>
      <c r="K14" s="45">
        <f t="shared" ref="K14:K31" si="5">G14*J14</f>
        <v>32.994356952674785</v>
      </c>
      <c r="L14" s="51">
        <f t="shared" si="2"/>
        <v>2.0056430473252149</v>
      </c>
      <c r="M14" s="52">
        <f t="shared" si="3"/>
        <v>2.0056430473252149</v>
      </c>
      <c r="N14" s="53">
        <f t="shared" si="4"/>
        <v>5.7304087066434715E-2</v>
      </c>
      <c r="O14" s="54">
        <f>L14^2</f>
        <v>4.0226040332839741</v>
      </c>
    </row>
    <row r="15" spans="1:15" x14ac:dyDescent="0.2">
      <c r="A15" s="30">
        <v>4</v>
      </c>
      <c r="B15" s="41">
        <v>50</v>
      </c>
      <c r="C15" s="3">
        <f t="shared" ref="C15:C26" si="6">AVERAGE(B13:B16)</f>
        <v>38</v>
      </c>
      <c r="D15" s="3">
        <f t="shared" ref="D15:D25" si="7">AVERAGE(C15:C16)</f>
        <v>40</v>
      </c>
      <c r="E15" s="15">
        <f t="shared" ref="E15:E25" si="8">B15/D15</f>
        <v>1.25</v>
      </c>
      <c r="G15" s="38">
        <v>1.2140993556185466</v>
      </c>
      <c r="I15" s="21">
        <f t="shared" si="0"/>
        <v>41.182790987090613</v>
      </c>
      <c r="J15" s="3">
        <f t="shared" si="1"/>
        <v>39.0548</v>
      </c>
      <c r="K15" s="45">
        <f t="shared" si="5"/>
        <v>47.416407513811215</v>
      </c>
      <c r="L15" s="51">
        <f t="shared" si="2"/>
        <v>2.5835924861887847</v>
      </c>
      <c r="M15" s="52">
        <f t="shared" si="3"/>
        <v>2.5835924861887847</v>
      </c>
      <c r="N15" s="53">
        <f t="shared" si="4"/>
        <v>5.1671849723775691E-2</v>
      </c>
      <c r="O15" s="54">
        <f>L15^2</f>
        <v>6.6749501346911453</v>
      </c>
    </row>
    <row r="16" spans="1:15" x14ac:dyDescent="0.2">
      <c r="A16" s="30">
        <v>5</v>
      </c>
      <c r="B16" s="41">
        <v>39</v>
      </c>
      <c r="C16" s="3">
        <f t="shared" si="6"/>
        <v>42</v>
      </c>
      <c r="D16" s="3">
        <f t="shared" si="7"/>
        <v>44.5</v>
      </c>
      <c r="E16" s="15">
        <f t="shared" si="8"/>
        <v>0.8764044943820225</v>
      </c>
      <c r="G16" s="38">
        <v>0.87073726571039745</v>
      </c>
      <c r="I16" s="21">
        <f t="shared" si="0"/>
        <v>44.789630047798127</v>
      </c>
      <c r="J16" s="3">
        <f t="shared" si="1"/>
        <v>45.108000000000004</v>
      </c>
      <c r="K16" s="45">
        <f t="shared" si="5"/>
        <v>39.277216581664611</v>
      </c>
      <c r="L16" s="51">
        <f t="shared" si="2"/>
        <v>-0.27721658166461083</v>
      </c>
      <c r="M16" s="52">
        <f t="shared" si="3"/>
        <v>0.27721658166461083</v>
      </c>
      <c r="N16" s="53">
        <f t="shared" si="4"/>
        <v>7.108117478579765E-3</v>
      </c>
      <c r="O16" s="54">
        <f>L16^2</f>
        <v>7.6849033149811841E-2</v>
      </c>
    </row>
    <row r="17" spans="1:15" x14ac:dyDescent="0.2">
      <c r="A17" s="30">
        <v>6</v>
      </c>
      <c r="B17" s="41">
        <v>44</v>
      </c>
      <c r="C17" s="3">
        <f t="shared" si="6"/>
        <v>47</v>
      </c>
      <c r="D17" s="3">
        <f t="shared" si="7"/>
        <v>49.5</v>
      </c>
      <c r="E17" s="15">
        <f t="shared" si="8"/>
        <v>0.88888888888888884</v>
      </c>
      <c r="G17" s="38">
        <v>0.90877991972882477</v>
      </c>
      <c r="I17" s="21">
        <f t="shared" si="0"/>
        <v>48.41656273955676</v>
      </c>
      <c r="J17" s="3">
        <f t="shared" si="1"/>
        <v>51.161200000000001</v>
      </c>
      <c r="K17" s="45">
        <f t="shared" si="5"/>
        <v>46.49427122923035</v>
      </c>
      <c r="L17" s="51">
        <f t="shared" si="2"/>
        <v>-2.4942712292303497</v>
      </c>
      <c r="M17" s="52">
        <f t="shared" si="3"/>
        <v>2.4942712292303497</v>
      </c>
      <c r="N17" s="53">
        <f t="shared" si="4"/>
        <v>5.6687982482507948E-2</v>
      </c>
      <c r="O17" s="54">
        <f>L17^2</f>
        <v>6.2213889649662795</v>
      </c>
    </row>
    <row r="18" spans="1:15" x14ac:dyDescent="0.2">
      <c r="A18" s="30">
        <v>7</v>
      </c>
      <c r="B18" s="41">
        <v>55</v>
      </c>
      <c r="C18" s="3">
        <f t="shared" si="6"/>
        <v>52</v>
      </c>
      <c r="D18" s="3">
        <f t="shared" si="7"/>
        <v>53.625</v>
      </c>
      <c r="E18" s="15">
        <f t="shared" si="8"/>
        <v>1.0256410256410255</v>
      </c>
      <c r="G18" s="38">
        <v>0.99978052435866083</v>
      </c>
      <c r="I18" s="21">
        <f t="shared" si="0"/>
        <v>55.012073810180887</v>
      </c>
      <c r="J18" s="3">
        <f t="shared" si="1"/>
        <v>57.214399999999998</v>
      </c>
      <c r="K18" s="45">
        <f t="shared" si="5"/>
        <v>57.201842832866163</v>
      </c>
      <c r="L18" s="51">
        <f t="shared" si="2"/>
        <v>-2.2018428328661628</v>
      </c>
      <c r="M18" s="52">
        <f t="shared" si="3"/>
        <v>2.2018428328661628</v>
      </c>
      <c r="N18" s="53">
        <f t="shared" si="4"/>
        <v>4.0033506052112047E-2</v>
      </c>
      <c r="O18" s="54">
        <f>L18^2</f>
        <v>4.8481118606440887</v>
      </c>
    </row>
    <row r="19" spans="1:15" x14ac:dyDescent="0.2">
      <c r="A19" s="30">
        <v>8</v>
      </c>
      <c r="B19" s="41">
        <v>70</v>
      </c>
      <c r="C19" s="3">
        <f t="shared" si="6"/>
        <v>55.25</v>
      </c>
      <c r="D19" s="3">
        <f t="shared" si="7"/>
        <v>57.25</v>
      </c>
      <c r="E19" s="15">
        <f t="shared" si="8"/>
        <v>1.222707423580786</v>
      </c>
      <c r="G19" s="38">
        <v>1.2140993556185466</v>
      </c>
      <c r="I19" s="21">
        <f t="shared" si="0"/>
        <v>57.655907381926852</v>
      </c>
      <c r="J19" s="3">
        <f t="shared" si="1"/>
        <v>63.267600000000002</v>
      </c>
      <c r="K19" s="45">
        <f t="shared" si="5"/>
        <v>76.813152391531958</v>
      </c>
      <c r="L19" s="51">
        <f t="shared" si="2"/>
        <v>-6.8131523915319576</v>
      </c>
      <c r="M19" s="52">
        <f t="shared" si="3"/>
        <v>6.8131523915319576</v>
      </c>
      <c r="N19" s="53">
        <f t="shared" si="4"/>
        <v>9.7330748450456542E-2</v>
      </c>
      <c r="O19" s="54">
        <f>L19^2</f>
        <v>46.41904551023763</v>
      </c>
    </row>
    <row r="20" spans="1:15" x14ac:dyDescent="0.2">
      <c r="A20" s="30">
        <v>9</v>
      </c>
      <c r="B20" s="41">
        <v>52</v>
      </c>
      <c r="C20" s="3">
        <f t="shared" si="6"/>
        <v>59.25</v>
      </c>
      <c r="D20" s="3">
        <f t="shared" si="7"/>
        <v>62</v>
      </c>
      <c r="E20" s="15">
        <f t="shared" si="8"/>
        <v>0.83870967741935487</v>
      </c>
      <c r="G20" s="38">
        <v>0.87073726571039745</v>
      </c>
      <c r="I20" s="21">
        <f t="shared" si="0"/>
        <v>59.719506730397505</v>
      </c>
      <c r="J20" s="3">
        <f t="shared" si="1"/>
        <v>69.320800000000006</v>
      </c>
      <c r="K20" s="45">
        <f t="shared" si="5"/>
        <v>60.360203848857324</v>
      </c>
      <c r="L20" s="51">
        <f t="shared" si="2"/>
        <v>-8.3602038488573243</v>
      </c>
      <c r="M20" s="52">
        <f t="shared" si="3"/>
        <v>8.3602038488573243</v>
      </c>
      <c r="N20" s="53">
        <f t="shared" si="4"/>
        <v>0.16077315093956393</v>
      </c>
      <c r="O20" s="54">
        <f>L20^2</f>
        <v>69.893008394448813</v>
      </c>
    </row>
    <row r="21" spans="1:15" x14ac:dyDescent="0.2">
      <c r="A21" s="30">
        <v>10</v>
      </c>
      <c r="B21" s="41">
        <v>60</v>
      </c>
      <c r="C21" s="3">
        <f t="shared" si="6"/>
        <v>64.75</v>
      </c>
      <c r="D21" s="3">
        <f t="shared" si="7"/>
        <v>68.5</v>
      </c>
      <c r="E21" s="15">
        <f t="shared" si="8"/>
        <v>0.87591240875912413</v>
      </c>
      <c r="G21" s="38">
        <v>0.90877991972882477</v>
      </c>
      <c r="I21" s="21">
        <f t="shared" si="0"/>
        <v>66.022585553941042</v>
      </c>
      <c r="J21" s="3">
        <f t="shared" si="1"/>
        <v>75.374000000000009</v>
      </c>
      <c r="K21" s="45">
        <f t="shared" si="5"/>
        <v>68.498377669640448</v>
      </c>
      <c r="L21" s="51">
        <f t="shared" si="2"/>
        <v>-8.4983776696404476</v>
      </c>
      <c r="M21" s="52">
        <f t="shared" si="3"/>
        <v>8.4983776696404476</v>
      </c>
      <c r="N21" s="53">
        <f t="shared" si="4"/>
        <v>0.1416396278273408</v>
      </c>
      <c r="O21" s="54">
        <f>L21^2</f>
        <v>72.222423015843404</v>
      </c>
    </row>
    <row r="22" spans="1:15" x14ac:dyDescent="0.2">
      <c r="A22" s="30">
        <v>11</v>
      </c>
      <c r="B22" s="41">
        <v>77</v>
      </c>
      <c r="C22" s="3">
        <f t="shared" si="6"/>
        <v>72.25</v>
      </c>
      <c r="D22" s="3">
        <f t="shared" si="7"/>
        <v>76.375</v>
      </c>
      <c r="E22" s="15">
        <f t="shared" si="8"/>
        <v>1.0081833060556464</v>
      </c>
      <c r="G22" s="38">
        <v>0.99978052435866083</v>
      </c>
      <c r="I22" s="21">
        <f t="shared" si="0"/>
        <v>77.016903334253243</v>
      </c>
      <c r="J22" s="3">
        <f t="shared" si="1"/>
        <v>81.427199999999999</v>
      </c>
      <c r="K22" s="45">
        <f t="shared" si="5"/>
        <v>81.409328713057548</v>
      </c>
      <c r="L22" s="51">
        <f t="shared" si="2"/>
        <v>-4.4093287130575476</v>
      </c>
      <c r="M22" s="52">
        <f t="shared" si="3"/>
        <v>4.4093287130575476</v>
      </c>
      <c r="N22" s="53">
        <f t="shared" si="4"/>
        <v>5.7264009260487629E-2</v>
      </c>
      <c r="O22" s="54">
        <f>L22^2</f>
        <v>19.44217969979373</v>
      </c>
    </row>
    <row r="23" spans="1:15" x14ac:dyDescent="0.2">
      <c r="A23" s="30">
        <v>12</v>
      </c>
      <c r="B23" s="41">
        <v>100</v>
      </c>
      <c r="C23" s="3">
        <f t="shared" si="6"/>
        <v>80.5</v>
      </c>
      <c r="D23" s="3">
        <f t="shared" si="7"/>
        <v>85.5</v>
      </c>
      <c r="E23" s="15">
        <f t="shared" si="8"/>
        <v>1.1695906432748537</v>
      </c>
      <c r="G23" s="38">
        <v>1.2140993556185466</v>
      </c>
      <c r="I23" s="21">
        <f t="shared" si="0"/>
        <v>82.365581974181225</v>
      </c>
      <c r="J23" s="3">
        <f t="shared" si="1"/>
        <v>87.480400000000003</v>
      </c>
      <c r="K23" s="45">
        <f t="shared" si="5"/>
        <v>106.20989726925271</v>
      </c>
      <c r="L23" s="51">
        <f t="shared" si="2"/>
        <v>-6.209897269252707</v>
      </c>
      <c r="M23" s="52">
        <f t="shared" si="3"/>
        <v>6.209897269252707</v>
      </c>
      <c r="N23" s="53">
        <f t="shared" si="4"/>
        <v>6.2098972692527073E-2</v>
      </c>
      <c r="O23" s="54">
        <f>L23^2</f>
        <v>38.56282409467223</v>
      </c>
    </row>
    <row r="24" spans="1:15" x14ac:dyDescent="0.2">
      <c r="A24" s="30">
        <v>13</v>
      </c>
      <c r="B24" s="41">
        <v>85</v>
      </c>
      <c r="C24" s="3">
        <f t="shared" si="6"/>
        <v>90.5</v>
      </c>
      <c r="D24" s="3">
        <f t="shared" si="7"/>
        <v>94.75</v>
      </c>
      <c r="E24" s="15">
        <f t="shared" si="8"/>
        <v>0.8970976253298153</v>
      </c>
      <c r="G24" s="38">
        <v>0.87073726571039745</v>
      </c>
      <c r="I24" s="21">
        <f t="shared" si="0"/>
        <v>97.618424463149765</v>
      </c>
      <c r="J24" s="3">
        <f t="shared" si="1"/>
        <v>93.533600000000007</v>
      </c>
      <c r="K24" s="45">
        <f t="shared" si="5"/>
        <v>81.443191116050031</v>
      </c>
      <c r="L24" s="51">
        <f t="shared" si="2"/>
        <v>3.5568088839499694</v>
      </c>
      <c r="M24" s="52">
        <f t="shared" si="3"/>
        <v>3.5568088839499694</v>
      </c>
      <c r="N24" s="53">
        <f t="shared" si="4"/>
        <v>4.1844810399411403E-2</v>
      </c>
      <c r="O24" s="54">
        <f>L24^2</f>
        <v>12.650889436945427</v>
      </c>
    </row>
    <row r="25" spans="1:15" x14ac:dyDescent="0.2">
      <c r="A25" s="30">
        <v>14</v>
      </c>
      <c r="B25" s="41">
        <v>100</v>
      </c>
      <c r="C25" s="3">
        <f t="shared" si="6"/>
        <v>99</v>
      </c>
      <c r="D25" s="3">
        <f t="shared" si="7"/>
        <v>104</v>
      </c>
      <c r="E25" s="15">
        <f t="shared" si="8"/>
        <v>0.96153846153846156</v>
      </c>
      <c r="G25" s="38">
        <v>0.90877991972882477</v>
      </c>
      <c r="I25" s="21">
        <f t="shared" si="0"/>
        <v>110.03764258990172</v>
      </c>
      <c r="J25" s="3">
        <f t="shared" si="1"/>
        <v>99.586799999999997</v>
      </c>
      <c r="K25" s="45">
        <f t="shared" si="5"/>
        <v>90.502484110050517</v>
      </c>
      <c r="L25" s="51">
        <f t="shared" si="2"/>
        <v>9.4975158899494829</v>
      </c>
      <c r="M25" s="52">
        <f t="shared" si="3"/>
        <v>9.4975158899494829</v>
      </c>
      <c r="N25" s="53">
        <f t="shared" si="4"/>
        <v>9.497515889949483E-2</v>
      </c>
      <c r="O25" s="54">
        <f>L25^2</f>
        <v>90.202808079842924</v>
      </c>
    </row>
    <row r="26" spans="1:15" x14ac:dyDescent="0.2">
      <c r="A26" s="30">
        <v>15</v>
      </c>
      <c r="B26" s="41">
        <v>111</v>
      </c>
      <c r="C26" s="3">
        <f t="shared" si="6"/>
        <v>109</v>
      </c>
      <c r="D26" s="3"/>
      <c r="G26" s="38">
        <v>0.99978052435866083</v>
      </c>
      <c r="I26" s="21">
        <f t="shared" si="0"/>
        <v>111.02436714418324</v>
      </c>
      <c r="J26" s="3">
        <f t="shared" si="1"/>
        <v>105.64</v>
      </c>
      <c r="K26" s="45">
        <f t="shared" si="5"/>
        <v>105.61681459324893</v>
      </c>
      <c r="L26" s="51">
        <f t="shared" si="2"/>
        <v>5.3831854067510676</v>
      </c>
      <c r="M26" s="52">
        <f t="shared" si="3"/>
        <v>5.3831854067510676</v>
      </c>
      <c r="N26" s="53">
        <f t="shared" si="4"/>
        <v>4.8497165826586197E-2</v>
      </c>
      <c r="O26" s="54">
        <f>L26^2</f>
        <v>28.978685123457659</v>
      </c>
    </row>
    <row r="27" spans="1:15" x14ac:dyDescent="0.2">
      <c r="A27" s="30">
        <v>16</v>
      </c>
      <c r="B27" s="41">
        <v>140</v>
      </c>
      <c r="G27" s="38">
        <v>1.2140993556185466</v>
      </c>
      <c r="I27" s="21">
        <f t="shared" si="0"/>
        <v>115.3118147638537</v>
      </c>
      <c r="J27" s="3">
        <f t="shared" si="1"/>
        <v>111.6932</v>
      </c>
      <c r="K27" s="45">
        <f>G27*J27</f>
        <v>135.60664214697346</v>
      </c>
      <c r="L27" s="51">
        <f t="shared" si="2"/>
        <v>4.3933578530265436</v>
      </c>
      <c r="M27" s="52">
        <f t="shared" si="3"/>
        <v>4.3933578530265436</v>
      </c>
      <c r="N27" s="53">
        <f t="shared" si="4"/>
        <v>3.1381127521618167E-2</v>
      </c>
      <c r="O27" s="54">
        <f>L27^2</f>
        <v>19.30159322475</v>
      </c>
    </row>
    <row r="28" spans="1:15" x14ac:dyDescent="0.2">
      <c r="A28" s="50">
        <v>17</v>
      </c>
      <c r="G28" s="38">
        <f>K5</f>
        <v>0.87073726571039745</v>
      </c>
      <c r="J28" s="48">
        <f t="shared" si="1"/>
        <v>117.74640000000001</v>
      </c>
      <c r="K28" s="49">
        <f t="shared" si="5"/>
        <v>102.52617838324275</v>
      </c>
      <c r="L28" s="43">
        <f>SUM(L12:L27)/$N$7</f>
        <v>-0.10918436230015745</v>
      </c>
      <c r="M28" s="43">
        <f>SUM(M12:M27)/$N$7</f>
        <v>5.5000000000000009</v>
      </c>
      <c r="N28" s="43">
        <f>SUM(N12:N27)/$N$7</f>
        <v>9.6156599970296755E-2</v>
      </c>
      <c r="O28" s="46">
        <f>SUM(O12:O27)/$N$7</f>
        <v>34.153915602882698</v>
      </c>
    </row>
    <row r="29" spans="1:15" x14ac:dyDescent="0.2">
      <c r="A29" s="50">
        <v>18</v>
      </c>
      <c r="G29" s="38">
        <f t="shared" ref="G29:G31" si="9">K6</f>
        <v>0.90877991972882477</v>
      </c>
      <c r="J29" s="48">
        <f t="shared" si="1"/>
        <v>123.79960000000001</v>
      </c>
      <c r="K29" s="49">
        <f t="shared" si="5"/>
        <v>112.50659055046063</v>
      </c>
      <c r="L29" s="31" t="s">
        <v>61</v>
      </c>
      <c r="M29" s="1" t="s">
        <v>71</v>
      </c>
      <c r="N29" s="1" t="s">
        <v>72</v>
      </c>
      <c r="O29" s="1" t="s">
        <v>65</v>
      </c>
    </row>
    <row r="30" spans="1:15" x14ac:dyDescent="0.2">
      <c r="A30" s="50">
        <v>19</v>
      </c>
      <c r="G30" s="38">
        <f t="shared" si="9"/>
        <v>0.99978052435866083</v>
      </c>
      <c r="J30" s="48">
        <f t="shared" si="1"/>
        <v>129.8528</v>
      </c>
      <c r="K30" s="49">
        <f t="shared" si="5"/>
        <v>129.8243004734403</v>
      </c>
      <c r="O30" s="46">
        <f>SQRT(O28)</f>
        <v>5.8441351458434552</v>
      </c>
    </row>
    <row r="31" spans="1:15" x14ac:dyDescent="0.2">
      <c r="A31" s="50">
        <v>20</v>
      </c>
      <c r="G31" s="38">
        <f t="shared" si="9"/>
        <v>1.2140993556185466</v>
      </c>
      <c r="J31" s="48">
        <f t="shared" si="1"/>
        <v>135.90600000000001</v>
      </c>
      <c r="K31" s="49">
        <f t="shared" si="5"/>
        <v>165.00338702469421</v>
      </c>
      <c r="O31" s="1" t="s">
        <v>73</v>
      </c>
    </row>
  </sheetData>
  <phoneticPr fontId="5" type="noConversion"/>
  <pageMargins left="0.56000000000000005" right="0.27" top="0.61" bottom="0.69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</vt:lpstr>
      <vt:lpstr>Input Data</vt:lpstr>
      <vt:lpstr>Sheet2</vt:lpstr>
      <vt:lpstr>Sheet3</vt:lpstr>
    </vt:vector>
  </TitlesOfParts>
  <Company>GSU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acstas</dc:creator>
  <cp:lastModifiedBy>Satish</cp:lastModifiedBy>
  <cp:lastPrinted>1999-02-19T17:00:23Z</cp:lastPrinted>
  <dcterms:created xsi:type="dcterms:W3CDTF">1998-12-01T18:42:24Z</dcterms:created>
  <dcterms:modified xsi:type="dcterms:W3CDTF">2018-01-07T16:17:12Z</dcterms:modified>
</cp:coreProperties>
</file>